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3020"/>
  </bookViews>
  <sheets>
    <sheet name="COMÉRCIO" sheetId="1" r:id="rId1"/>
  </sheets>
  <definedNames>
    <definedName name="_AMO_UniqueIdentifier" hidden="1">"'3352beac-83fd-4e33-95cc-dc91b3bc74d3'"</definedName>
    <definedName name="_xlnm.Print_Area" localSheetId="0">COMÉRCIO!$A$1:$B$33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/>
  <c r="B22" l="1"/>
  <c r="B21" l="1"/>
  <c r="B23" s="1"/>
  <c r="B24" s="1"/>
  <c r="B14"/>
  <c r="B15" l="1"/>
  <c r="B16" s="1"/>
  <c r="B29"/>
  <c r="B8"/>
  <c r="B20" l="1"/>
  <c r="B25" s="1"/>
  <c r="B30" l="1"/>
  <c r="B31" s="1"/>
  <c r="B32"/>
  <c r="B33" l="1"/>
</calcChain>
</file>

<file path=xl/sharedStrings.xml><?xml version="1.0" encoding="utf-8"?>
<sst xmlns="http://schemas.openxmlformats.org/spreadsheetml/2006/main" count="64" uniqueCount="53">
  <si>
    <t>ESTOQUE</t>
  </si>
  <si>
    <t>I - INFORMAÇÕES NECESSÁRIAS PARA APURAÇÃO</t>
  </si>
  <si>
    <t>c - Valor Contábil Mercadorias Adquiridas - Regime Substituição Tributária</t>
  </si>
  <si>
    <t>II - CÁLCULO DO CRÉDITO A SER APROVEITADO MENSALMENTE</t>
  </si>
  <si>
    <t>III - COMPOSIÇÃO RECEITA A SER SEGREGADA MENSALMENTE NO PGDAS-D (APROVEITAMENTO)</t>
  </si>
  <si>
    <t>IV - EXEMPLO SIMPLIFICADO DE APURAÇÃO NO PGDAS-D</t>
  </si>
  <si>
    <t>a) Faturamento de Operações com Mercadorias em Janeiro 2020</t>
  </si>
  <si>
    <r>
      <t xml:space="preserve">b -Valor Contábil Mercadorias Adquiridas </t>
    </r>
    <r>
      <rPr>
        <b/>
        <u/>
        <sz val="12"/>
        <color theme="1"/>
        <rFont val="Calibri"/>
        <family val="2"/>
        <scheme val="minor"/>
      </rPr>
      <t>DENTRO</t>
    </r>
    <r>
      <rPr>
        <sz val="12"/>
        <color theme="1"/>
        <rFont val="Calibri"/>
        <family val="2"/>
        <scheme val="minor"/>
      </rPr>
      <t xml:space="preserve"> do Estado - Regime Estimativa</t>
    </r>
  </si>
  <si>
    <t>c) Faturamento para fins de Apuração do ICMS  (c = a - b)</t>
  </si>
  <si>
    <t>*Valor mensal a ser aproveitado em 8 parcelas (de janeiro a agosto/2020)</t>
  </si>
  <si>
    <t>b) Segregação de Receita para Aproveitamento do Crédito Estimativa Simplificada Interestadual*</t>
  </si>
  <si>
    <t>* No PGDAS-D Marcar como receita sujeita ao regime de antecipação com encerramento de cadeia (não como isenção)</t>
  </si>
  <si>
    <t>c) Crédito de ICMS mensal a ser aproveitado via PGDAS-D (c = b / 8)*</t>
  </si>
  <si>
    <t>b) Crédito ICMS total a ser aproveitado  (b = a * 7,5%)</t>
  </si>
  <si>
    <t xml:space="preserve">a) Crédito de ICMS mensal a ser aproveitado via PGDAS-D </t>
  </si>
  <si>
    <t>b) Alíquota Simples Nacional (Conf. Anexo I da LC 123/2006)</t>
  </si>
  <si>
    <t>d) Alíquota ICMS conforme Anexo I  de LC 123/2006</t>
  </si>
  <si>
    <t>e) ICMS Via PGDAS-D devido referente à 01/2020 (e = c * d)</t>
  </si>
  <si>
    <t>Receita Bruta em 12 Meses (em R$)</t>
  </si>
  <si>
    <t>Alíquota</t>
  </si>
  <si>
    <t>Valor a Deduzir (em R$)</t>
  </si>
  <si>
    <r>
      <t>1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</si>
  <si>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t>-</t>
  </si>
  <si>
    <r>
      <t>2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</si>
  <si>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r>
      <t>3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</si>
  <si>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r>
      <t>4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</si>
  <si>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r>
      <t>5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</si>
  <si>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r>
      <t>6</t>
    </r>
    <r>
      <rPr>
        <u/>
        <vertAlign val="superscript"/>
        <sz val="10"/>
        <color rgb="FF000000"/>
        <rFont val="Arial"/>
        <family val="2"/>
      </rPr>
      <t>a</t>
    </r>
    <r>
      <rPr>
        <sz val="10"/>
        <color rgb="FF000000"/>
        <rFont val="Arial"/>
        <family val="2"/>
      </rPr>
      <t> Faixa</t>
    </r>
  </si>
  <si>
    <t>Faixas</t>
  </si>
  <si>
    <t>Percentual de Repartição dos Tributos</t>
  </si>
  <si>
    <t>IRPJ</t>
  </si>
  <si>
    <t>CSLL</t>
  </si>
  <si>
    <t>Cofins</t>
  </si>
  <si>
    <t>PIS/Pasep</t>
  </si>
  <si>
    <t>CPP</t>
  </si>
  <si>
    <t>ICMS</t>
  </si>
  <si>
    <t>a</t>
  </si>
  <si>
    <t>FAIXA DE TRIBUTAÇÃO</t>
  </si>
  <si>
    <t>Ultrapassou o Sublimite ICMS</t>
  </si>
  <si>
    <r>
      <rPr>
        <b/>
        <sz val="11"/>
        <color theme="1"/>
        <rFont val="Calibri"/>
        <family val="2"/>
        <scheme val="minor"/>
      </rPr>
      <t xml:space="preserve">ANEXO I DA LEI COMPLEMENTAR No 123, DE 14 DE DEZEMBRO DE 2006 </t>
    </r>
    <r>
      <rPr>
        <sz val="11"/>
        <color theme="1"/>
        <rFont val="Calibri"/>
        <family val="2"/>
        <scheme val="minor"/>
      </rPr>
      <t xml:space="preserve">
(Redação dada pela Lei Complementar nº 155, de 2016)    Produção de efeito
(Vigência: 01/01/2018) 
Alíquotas e Partilha do Simples Nacional – Comércio</t>
    </r>
  </si>
  <si>
    <r>
      <t xml:space="preserve">a)  Valor Contábil Mercadorias Adquiridas </t>
    </r>
    <r>
      <rPr>
        <b/>
        <u/>
        <sz val="12"/>
        <color rgb="FFFF0000"/>
        <rFont val="Calibri"/>
        <family val="2"/>
        <scheme val="minor"/>
      </rPr>
      <t>FORA</t>
    </r>
    <r>
      <rPr>
        <b/>
        <sz val="12"/>
        <color rgb="FFFF0000"/>
        <rFont val="Calibri"/>
        <family val="2"/>
        <scheme val="minor"/>
      </rPr>
      <t xml:space="preserve"> do Estado - Regime Estimativa</t>
    </r>
  </si>
  <si>
    <t>c) Percentual Repartição ICMS ("Percentual de Repartição de Tributos" conf. Anexo I da LC 123/2006)</t>
  </si>
  <si>
    <t>e) Alíquota Efetiva de ICMS da Faixa do Contribuinte (e = c * d)</t>
  </si>
  <si>
    <t>d - TOTAL ESTOQUE EM 31/12/2019</t>
  </si>
  <si>
    <r>
      <t xml:space="preserve">f - ATURAMENTO DE OPERAÇÕES COM MERCADORIAS EM </t>
    </r>
    <r>
      <rPr>
        <b/>
        <u/>
        <sz val="12"/>
        <color theme="1"/>
        <rFont val="Calibri"/>
        <family val="2"/>
        <scheme val="minor"/>
      </rPr>
      <t>JANEIRO 2020</t>
    </r>
  </si>
  <si>
    <t>e) Composição da receita a ser segregada como "Antecipação com Encerramento de Cadeia" (e = a / d)*</t>
  </si>
  <si>
    <t>* Valor que irá ser apresendo no PGDAS-D como receita de mercadorias sujetias a antecipação com encerramento de cadeia.</t>
  </si>
  <si>
    <r>
      <t xml:space="preserve">e - FATURAMENTO DE OPERAÇÕES COM MERCADORIAS </t>
    </r>
    <r>
      <rPr>
        <b/>
        <u/>
        <sz val="12"/>
        <color theme="1"/>
        <rFont val="Calibri"/>
        <family val="2"/>
        <scheme val="minor"/>
      </rPr>
      <t>01 A 12/2019 (RTB12)</t>
    </r>
  </si>
  <si>
    <r>
      <t xml:space="preserve">a -Valor Contábil Mercadorias Adquiridas </t>
    </r>
    <r>
      <rPr>
        <b/>
        <u/>
        <sz val="12"/>
        <color rgb="FFFF0000"/>
        <rFont val="Calibri"/>
        <family val="2"/>
        <scheme val="minor"/>
      </rPr>
      <t>FORA</t>
    </r>
    <r>
      <rPr>
        <b/>
        <sz val="12"/>
        <color rgb="FFFF0000"/>
        <rFont val="Calibri"/>
        <family val="2"/>
        <scheme val="minor"/>
      </rPr>
      <t xml:space="preserve"> do Estado - Regime Estimativa</t>
    </r>
  </si>
  <si>
    <t>ATENÇÃO: ESTA PLANILHA É APENAS PARA ORIENTAÇÃO</t>
  </si>
  <si>
    <t>d) Alíquota Efetiva de Simples Nacional (d = ((RBT12xAliq) - PD )/ RBT12)</t>
  </si>
  <si>
    <t>Preencher somentes células verdes</t>
  </si>
  <si>
    <r>
      <t xml:space="preserve">EXEMPLO APROVEITAMENTO DE CRÉDITO EMPRESA OPTANTE PELO SIMPLES NACIONAL
</t>
    </r>
    <r>
      <rPr>
        <b/>
        <u/>
        <sz val="26"/>
        <color theme="1"/>
        <rFont val="Calibri"/>
        <family val="2"/>
        <scheme val="minor"/>
      </rPr>
      <t>COMÉRCIO</t>
    </r>
  </si>
</sst>
</file>

<file path=xl/styles.xml><?xml version="1.0" encoding="utf-8"?>
<styleSheet xmlns="http://schemas.openxmlformats.org/spreadsheetml/2006/main">
  <numFmts count="2">
    <numFmt numFmtId="8" formatCode="&quot;R$&quot;\ #,##0.00;[Red]\-&quot;R$&quot;\ #,##0.00"/>
    <numFmt numFmtId="43" formatCode="_-* #,##0.00_-;\-* #,##0.00_-;_-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vertAlign val="superscript"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12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8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rgb="FFF7F7F7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3" fontId="4" fillId="0" borderId="0" xfId="1" applyFont="1" applyAlignment="1">
      <alignment vertical="center"/>
    </xf>
    <xf numFmtId="43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10" fontId="3" fillId="0" borderId="2" xfId="1" applyNumberFormat="1" applyFont="1" applyBorder="1" applyAlignment="1">
      <alignment vertical="center"/>
    </xf>
    <xf numFmtId="10" fontId="0" fillId="0" borderId="0" xfId="0" applyNumberFormat="1" applyAlignment="1">
      <alignment vertical="center"/>
    </xf>
    <xf numFmtId="10" fontId="4" fillId="0" borderId="2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0" fontId="4" fillId="0" borderId="2" xfId="1" applyNumberFormat="1" applyFont="1" applyFill="1" applyBorder="1" applyAlignment="1">
      <alignment vertical="center"/>
    </xf>
    <xf numFmtId="8" fontId="3" fillId="0" borderId="2" xfId="1" applyNumberFormat="1" applyFont="1" applyBorder="1" applyAlignment="1">
      <alignment vertical="center"/>
    </xf>
    <xf numFmtId="8" fontId="4" fillId="0" borderId="2" xfId="1" applyNumberFormat="1" applyFont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top" wrapText="1"/>
    </xf>
    <xf numFmtId="0" fontId="3" fillId="0" borderId="7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8" fontId="3" fillId="4" borderId="14" xfId="1" applyNumberFormat="1" applyFont="1" applyFill="1" applyBorder="1" applyAlignment="1">
      <alignment horizontal="right" vertical="center"/>
    </xf>
    <xf numFmtId="8" fontId="3" fillId="4" borderId="2" xfId="1" applyNumberFormat="1" applyFont="1" applyFill="1" applyBorder="1" applyAlignment="1">
      <alignment horizontal="right" vertical="center"/>
    </xf>
    <xf numFmtId="8" fontId="3" fillId="0" borderId="2" xfId="1" applyNumberFormat="1" applyFont="1" applyBorder="1" applyAlignment="1">
      <alignment horizontal="right" vertical="center"/>
    </xf>
    <xf numFmtId="10" fontId="3" fillId="0" borderId="15" xfId="2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8" fontId="3" fillId="0" borderId="15" xfId="1" applyNumberFormat="1" applyFont="1" applyBorder="1" applyAlignment="1">
      <alignment vertical="center"/>
    </xf>
    <xf numFmtId="0" fontId="3" fillId="8" borderId="8" xfId="0" applyFont="1" applyFill="1" applyBorder="1" applyAlignment="1">
      <alignment vertical="center"/>
    </xf>
    <xf numFmtId="8" fontId="3" fillId="8" borderId="1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9" fillId="9" borderId="3" xfId="0" applyFont="1" applyFill="1" applyBorder="1" applyAlignment="1">
      <alignment horizontal="center" vertical="center" wrapText="1"/>
    </xf>
    <xf numFmtId="43" fontId="9" fillId="9" borderId="3" xfId="1" applyFont="1" applyFill="1" applyBorder="1" applyAlignment="1">
      <alignment horizontal="center" vertical="center" wrapText="1"/>
    </xf>
    <xf numFmtId="10" fontId="9" fillId="9" borderId="3" xfId="0" applyNumberFormat="1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/>
    </xf>
    <xf numFmtId="43" fontId="0" fillId="9" borderId="3" xfId="1" applyFont="1" applyFill="1" applyBorder="1" applyAlignment="1">
      <alignment horizontal="center" vertical="center"/>
    </xf>
    <xf numFmtId="43" fontId="12" fillId="9" borderId="3" xfId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4" fillId="4" borderId="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6" borderId="11" xfId="0" applyFont="1" applyFill="1" applyBorder="1" applyAlignment="1">
      <alignment horizontal="left" vertical="center"/>
    </xf>
    <xf numFmtId="0" fontId="3" fillId="6" borderId="13" xfId="0" applyFont="1" applyFill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/>
    </xf>
    <xf numFmtId="0" fontId="3" fillId="7" borderId="14" xfId="0" applyFont="1" applyFill="1" applyBorder="1" applyAlignment="1">
      <alignment horizontal="left" vertical="center"/>
    </xf>
  </cellXfs>
  <cellStyles count="3">
    <cellStyle name="Normal" xfId="0" builtinId="0"/>
    <cellStyle name="Porcentagem" xfId="2" builtinId="5"/>
    <cellStyle name="Separador de milhares" xfId="1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F7F7"/>
      <color rgb="FFFFFFFF"/>
      <color rgb="FFABE9FF"/>
      <color rgb="FFFFFF8F"/>
      <color rgb="FFFF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showGridLines="0" tabSelected="1" zoomScale="110" zoomScaleNormal="110" zoomScaleSheetLayoutView="100" workbookViewId="0">
      <selection activeCell="A10" sqref="A10"/>
    </sheetView>
  </sheetViews>
  <sheetFormatPr defaultRowHeight="15.75"/>
  <cols>
    <col min="1" max="1" width="103.7109375" style="3" customWidth="1"/>
    <col min="2" max="2" width="30.7109375" style="4" customWidth="1"/>
    <col min="3" max="3" width="6" style="2" customWidth="1"/>
    <col min="4" max="6" width="16.42578125" style="2" customWidth="1"/>
    <col min="7" max="7" width="18.28515625" style="2" customWidth="1"/>
    <col min="8" max="10" width="16.42578125" style="2" customWidth="1"/>
    <col min="11" max="16384" width="9.140625" style="2"/>
  </cols>
  <sheetData>
    <row r="1" spans="1:10" ht="66.75" customHeight="1" thickBot="1">
      <c r="A1" s="39" t="s">
        <v>52</v>
      </c>
      <c r="B1" s="40"/>
      <c r="D1" s="45" t="s">
        <v>39</v>
      </c>
      <c r="E1" s="45"/>
      <c r="F1" s="45"/>
      <c r="G1" s="45"/>
      <c r="H1" s="45"/>
      <c r="I1" s="45"/>
    </row>
    <row r="2" spans="1:10" s="16" customFormat="1" ht="23.25" customHeight="1" thickBot="1">
      <c r="A2" s="46" t="s">
        <v>51</v>
      </c>
      <c r="B2" s="46"/>
      <c r="D2" s="17"/>
      <c r="E2" s="17"/>
      <c r="F2" s="17"/>
      <c r="G2" s="17"/>
      <c r="H2" s="17"/>
      <c r="I2" s="17"/>
    </row>
    <row r="3" spans="1:10" ht="24.95" customHeight="1">
      <c r="A3" s="47" t="s">
        <v>1</v>
      </c>
      <c r="B3" s="48"/>
    </row>
    <row r="4" spans="1:10" ht="24.95" customHeight="1" thickBot="1">
      <c r="A4" s="49" t="s">
        <v>0</v>
      </c>
      <c r="B4" s="50"/>
      <c r="D4" s="42" t="s">
        <v>18</v>
      </c>
      <c r="E4" s="43"/>
      <c r="F4" s="43"/>
      <c r="G4" s="44"/>
      <c r="H4" s="11" t="s">
        <v>19</v>
      </c>
      <c r="I4" s="12" t="s">
        <v>20</v>
      </c>
    </row>
    <row r="5" spans="1:10" ht="24.95" customHeight="1">
      <c r="A5" s="20" t="s">
        <v>48</v>
      </c>
      <c r="B5" s="22">
        <v>80000</v>
      </c>
      <c r="D5" s="32" t="s">
        <v>21</v>
      </c>
      <c r="E5" s="33">
        <v>0</v>
      </c>
      <c r="F5" s="32" t="s">
        <v>36</v>
      </c>
      <c r="G5" s="33">
        <v>180000</v>
      </c>
      <c r="H5" s="34">
        <v>0.04</v>
      </c>
      <c r="I5" s="33">
        <v>0</v>
      </c>
    </row>
    <row r="6" spans="1:10" ht="24.95" customHeight="1">
      <c r="A6" s="21" t="s">
        <v>7</v>
      </c>
      <c r="B6" s="23">
        <v>10000</v>
      </c>
      <c r="D6" s="32" t="s">
        <v>23</v>
      </c>
      <c r="E6" s="33">
        <v>180000.01</v>
      </c>
      <c r="F6" s="35" t="s">
        <v>36</v>
      </c>
      <c r="G6" s="36">
        <v>360000</v>
      </c>
      <c r="H6" s="34">
        <v>7.2999999999999995E-2</v>
      </c>
      <c r="I6" s="33">
        <v>5940</v>
      </c>
    </row>
    <row r="7" spans="1:10" ht="24.95" customHeight="1">
      <c r="A7" s="21" t="s">
        <v>2</v>
      </c>
      <c r="B7" s="23">
        <v>200000</v>
      </c>
      <c r="D7" s="32" t="s">
        <v>24</v>
      </c>
      <c r="E7" s="33">
        <v>360000.01</v>
      </c>
      <c r="F7" s="35" t="s">
        <v>36</v>
      </c>
      <c r="G7" s="36">
        <v>720000</v>
      </c>
      <c r="H7" s="34">
        <v>9.5000000000000001E-2</v>
      </c>
      <c r="I7" s="33">
        <v>13860</v>
      </c>
    </row>
    <row r="8" spans="1:10" ht="24.95" customHeight="1">
      <c r="A8" s="18" t="s">
        <v>43</v>
      </c>
      <c r="B8" s="24">
        <f>SUM(B5:B7)</f>
        <v>290000</v>
      </c>
      <c r="D8" s="32" t="s">
        <v>25</v>
      </c>
      <c r="E8" s="33">
        <v>720000.01</v>
      </c>
      <c r="F8" s="35" t="s">
        <v>36</v>
      </c>
      <c r="G8" s="36">
        <v>1800000</v>
      </c>
      <c r="H8" s="34">
        <v>0.107</v>
      </c>
      <c r="I8" s="33">
        <v>22500</v>
      </c>
    </row>
    <row r="9" spans="1:10" ht="24.95" customHeight="1">
      <c r="A9" s="18" t="s">
        <v>47</v>
      </c>
      <c r="B9" s="23">
        <v>3600000</v>
      </c>
      <c r="D9" s="32" t="s">
        <v>26</v>
      </c>
      <c r="E9" s="33">
        <v>1800000.01</v>
      </c>
      <c r="F9" s="35" t="s">
        <v>36</v>
      </c>
      <c r="G9" s="36">
        <v>3600000</v>
      </c>
      <c r="H9" s="34">
        <v>0.14299999999999999</v>
      </c>
      <c r="I9" s="33">
        <v>87300</v>
      </c>
    </row>
    <row r="10" spans="1:10" ht="24.95" customHeight="1">
      <c r="A10" s="18" t="s">
        <v>44</v>
      </c>
      <c r="B10" s="23">
        <v>90000</v>
      </c>
      <c r="D10" s="32" t="s">
        <v>27</v>
      </c>
      <c r="E10" s="33">
        <v>3600000.01</v>
      </c>
      <c r="F10" s="35" t="s">
        <v>36</v>
      </c>
      <c r="G10" s="37" t="s">
        <v>38</v>
      </c>
      <c r="H10" s="34">
        <v>0.19</v>
      </c>
      <c r="I10" s="33">
        <v>378000</v>
      </c>
    </row>
    <row r="11" spans="1:10" ht="24.95" customHeight="1" thickBot="1">
      <c r="A11" s="19" t="s">
        <v>37</v>
      </c>
      <c r="B11" s="25" t="str">
        <f>IF(B9&lt;=G5,D5,IF(AND(B9&gt;=E7,B9&lt;=G7),D7,IF(AND(B9&gt;=E6,B9&lt;=G6),D6,IF(AND(B9&gt;=E7,B9&lt;=G7),D7,IF(AND(B9&gt;=E8,B9&lt;=G8),D8,IF(AND(B9&gt;=E8,B9&lt;=G9),D9,G10))))))</f>
        <v>5a Faixa</v>
      </c>
      <c r="D11" s="1"/>
    </row>
    <row r="12" spans="1:10" ht="24.95" customHeight="1" thickBot="1"/>
    <row r="13" spans="1:10" ht="24.95" customHeight="1">
      <c r="A13" s="51" t="s">
        <v>3</v>
      </c>
      <c r="B13" s="52"/>
      <c r="D13" s="41" t="s">
        <v>28</v>
      </c>
      <c r="E13" s="41" t="s">
        <v>29</v>
      </c>
      <c r="F13" s="41"/>
      <c r="G13" s="41"/>
      <c r="H13" s="41"/>
      <c r="I13" s="41"/>
      <c r="J13" s="41"/>
    </row>
    <row r="14" spans="1:10" ht="24.95" customHeight="1">
      <c r="A14" s="26" t="s">
        <v>40</v>
      </c>
      <c r="B14" s="14">
        <f>B5</f>
        <v>80000</v>
      </c>
      <c r="D14" s="41"/>
      <c r="E14" s="11" t="s">
        <v>30</v>
      </c>
      <c r="F14" s="11" t="s">
        <v>31</v>
      </c>
      <c r="G14" s="11" t="s">
        <v>32</v>
      </c>
      <c r="H14" s="11" t="s">
        <v>33</v>
      </c>
      <c r="I14" s="11" t="s">
        <v>34</v>
      </c>
      <c r="J14" s="11" t="s">
        <v>35</v>
      </c>
    </row>
    <row r="15" spans="1:10" ht="24.95" customHeight="1">
      <c r="A15" s="27" t="s">
        <v>13</v>
      </c>
      <c r="B15" s="15">
        <f>B14*0.075</f>
        <v>6000</v>
      </c>
      <c r="D15" s="32" t="s">
        <v>21</v>
      </c>
      <c r="E15" s="34">
        <v>5.5E-2</v>
      </c>
      <c r="F15" s="34">
        <v>3.5000000000000003E-2</v>
      </c>
      <c r="G15" s="34">
        <v>0.12740000000000001</v>
      </c>
      <c r="H15" s="34">
        <v>2.76E-2</v>
      </c>
      <c r="I15" s="34">
        <v>0.41499999999999998</v>
      </c>
      <c r="J15" s="34">
        <v>0.34</v>
      </c>
    </row>
    <row r="16" spans="1:10" ht="24.95" customHeight="1" thickBot="1">
      <c r="A16" s="19" t="s">
        <v>12</v>
      </c>
      <c r="B16" s="28">
        <f>B15/8</f>
        <v>750</v>
      </c>
      <c r="D16" s="32" t="s">
        <v>23</v>
      </c>
      <c r="E16" s="34">
        <v>5.5E-2</v>
      </c>
      <c r="F16" s="34">
        <v>3.5000000000000003E-2</v>
      </c>
      <c r="G16" s="34">
        <v>0.12740000000000001</v>
      </c>
      <c r="H16" s="34">
        <v>2.76E-2</v>
      </c>
      <c r="I16" s="34">
        <v>0.41499999999999998</v>
      </c>
      <c r="J16" s="34">
        <v>0.34</v>
      </c>
    </row>
    <row r="17" spans="1:10" ht="24.95" customHeight="1">
      <c r="A17" s="31" t="s">
        <v>9</v>
      </c>
      <c r="D17" s="32" t="s">
        <v>24</v>
      </c>
      <c r="E17" s="34">
        <v>5.5E-2</v>
      </c>
      <c r="F17" s="34">
        <v>3.5000000000000003E-2</v>
      </c>
      <c r="G17" s="34">
        <v>0.12740000000000001</v>
      </c>
      <c r="H17" s="34">
        <v>2.76E-2</v>
      </c>
      <c r="I17" s="34">
        <v>0.42</v>
      </c>
      <c r="J17" s="34">
        <v>0.33500000000000002</v>
      </c>
    </row>
    <row r="18" spans="1:10" ht="24.95" customHeight="1" thickBot="1">
      <c r="D18" s="32" t="s">
        <v>25</v>
      </c>
      <c r="E18" s="34">
        <v>5.5E-2</v>
      </c>
      <c r="F18" s="34">
        <v>3.5000000000000003E-2</v>
      </c>
      <c r="G18" s="34">
        <v>0.12740000000000001</v>
      </c>
      <c r="H18" s="34">
        <v>2.76E-2</v>
      </c>
      <c r="I18" s="34">
        <v>0.42</v>
      </c>
      <c r="J18" s="34">
        <v>0.33500000000000002</v>
      </c>
    </row>
    <row r="19" spans="1:10" ht="24.95" customHeight="1">
      <c r="A19" s="51" t="s">
        <v>4</v>
      </c>
      <c r="B19" s="52"/>
      <c r="C19" s="5"/>
      <c r="D19" s="32" t="s">
        <v>26</v>
      </c>
      <c r="E19" s="34">
        <v>5.5E-2</v>
      </c>
      <c r="F19" s="34">
        <v>3.5000000000000003E-2</v>
      </c>
      <c r="G19" s="34">
        <v>0.12740000000000001</v>
      </c>
      <c r="H19" s="34">
        <v>2.76E-2</v>
      </c>
      <c r="I19" s="34">
        <v>0.42</v>
      </c>
      <c r="J19" s="34">
        <v>0.33500000000000002</v>
      </c>
    </row>
    <row r="20" spans="1:10" ht="24.95" customHeight="1">
      <c r="A20" s="27" t="s">
        <v>14</v>
      </c>
      <c r="B20" s="15">
        <f>B16</f>
        <v>750</v>
      </c>
      <c r="C20" s="6"/>
      <c r="D20" s="32" t="s">
        <v>27</v>
      </c>
      <c r="E20" s="34">
        <v>0.13500000000000001</v>
      </c>
      <c r="F20" s="34">
        <v>0.1</v>
      </c>
      <c r="G20" s="34">
        <v>0.28270000000000001</v>
      </c>
      <c r="H20" s="34">
        <v>6.13E-2</v>
      </c>
      <c r="I20" s="34">
        <v>0.42099999999999999</v>
      </c>
      <c r="J20" s="32" t="s">
        <v>22</v>
      </c>
    </row>
    <row r="21" spans="1:10" ht="24.95" customHeight="1">
      <c r="A21" s="21" t="s">
        <v>15</v>
      </c>
      <c r="B21" s="13">
        <f>IF(B11="Ultrapassou o Sublimite ICMS","Ultrapassou o Sublimite ICMS",VLOOKUP(B11,D5:H10,5,FALSE))</f>
        <v>0.14299999999999999</v>
      </c>
      <c r="C21" s="6"/>
    </row>
    <row r="22" spans="1:10" ht="24.95" customHeight="1">
      <c r="A22" s="21" t="s">
        <v>41</v>
      </c>
      <c r="B22" s="13">
        <f>IF(B11="Ultrapassou o Sublimite ICMS","Ultrapassou o Sublimite ICMS",VLOOKUP(B11,D15:J20,7,FALSE))</f>
        <v>0.33500000000000002</v>
      </c>
      <c r="C22" s="6"/>
    </row>
    <row r="23" spans="1:10" ht="24.95" customHeight="1">
      <c r="A23" s="21" t="s">
        <v>50</v>
      </c>
      <c r="B23" s="13">
        <f>IF(B11="Ultrapassou o Sublimite ICMS","Ultrapassou o Sublimite ICMS",((B9*B21)-VLOOKUP(B11,D5:I10,6,FALSE))/B9)</f>
        <v>0.11874999999999998</v>
      </c>
      <c r="C23" s="5"/>
      <c r="G23" s="5"/>
    </row>
    <row r="24" spans="1:10" ht="24.95" customHeight="1">
      <c r="A24" s="26" t="s">
        <v>42</v>
      </c>
      <c r="B24" s="7">
        <f>IF(B11="Ultrapassou o Sublimite ICMS","Ultrapassou o Sublimite ICMS",B22*B23)</f>
        <v>3.9781249999999997E-2</v>
      </c>
      <c r="D24" s="5"/>
      <c r="E24" s="5"/>
      <c r="F24" s="6"/>
    </row>
    <row r="25" spans="1:10" ht="24.95" customHeight="1" thickBot="1">
      <c r="A25" s="29" t="s">
        <v>45</v>
      </c>
      <c r="B25" s="30">
        <f>IF(B11="Ultrapassou o Sublimite ICMS","Ultrapassou o Sublimite ICMS",B20/B24)</f>
        <v>18853.102906520031</v>
      </c>
      <c r="F25" s="8"/>
      <c r="G25" s="5"/>
    </row>
    <row r="26" spans="1:10" ht="24.95" customHeight="1">
      <c r="A26" s="31" t="s">
        <v>46</v>
      </c>
    </row>
    <row r="27" spans="1:10" ht="24.95" customHeight="1" thickBot="1">
      <c r="F27" s="5"/>
      <c r="G27" s="5"/>
    </row>
    <row r="28" spans="1:10" ht="24.95" customHeight="1">
      <c r="A28" s="51" t="s">
        <v>5</v>
      </c>
      <c r="B28" s="52"/>
      <c r="C28" s="5"/>
    </row>
    <row r="29" spans="1:10" ht="24.95" customHeight="1">
      <c r="A29" s="27" t="s">
        <v>6</v>
      </c>
      <c r="B29" s="15">
        <f>B10</f>
        <v>90000</v>
      </c>
      <c r="F29" s="6"/>
    </row>
    <row r="30" spans="1:10" ht="24.95" customHeight="1">
      <c r="A30" s="26" t="s">
        <v>10</v>
      </c>
      <c r="B30" s="14">
        <f>B25</f>
        <v>18853.102906520031</v>
      </c>
      <c r="E30" s="10"/>
    </row>
    <row r="31" spans="1:10" ht="24.95" customHeight="1">
      <c r="A31" s="26" t="s">
        <v>8</v>
      </c>
      <c r="B31" s="14">
        <f>+B29-B30</f>
        <v>71146.897093479973</v>
      </c>
      <c r="D31" s="5"/>
    </row>
    <row r="32" spans="1:10" ht="24.95" customHeight="1">
      <c r="A32" s="27" t="s">
        <v>16</v>
      </c>
      <c r="B32" s="9">
        <f>B24</f>
        <v>3.9781249999999997E-2</v>
      </c>
    </row>
    <row r="33" spans="1:2" ht="24.95" customHeight="1" thickBot="1">
      <c r="A33" s="19" t="s">
        <v>17</v>
      </c>
      <c r="B33" s="28">
        <f>B31*B32</f>
        <v>2830.3125</v>
      </c>
    </row>
    <row r="34" spans="1:2" ht="24.95" customHeight="1">
      <c r="A34" s="31" t="s">
        <v>11</v>
      </c>
    </row>
    <row r="35" spans="1:2" ht="24.95" customHeight="1"/>
    <row r="36" spans="1:2" ht="24.95" customHeight="1">
      <c r="A36" s="38" t="s">
        <v>49</v>
      </c>
      <c r="B36" s="38"/>
    </row>
  </sheetData>
  <sheetProtection sheet="1" objects="1" scenarios="1"/>
  <protectedRanges>
    <protectedRange sqref="B5:B7 B9:B10" name="Intervalo1"/>
  </protectedRanges>
  <mergeCells count="12">
    <mergeCell ref="A36:B36"/>
    <mergeCell ref="A1:B1"/>
    <mergeCell ref="E13:J13"/>
    <mergeCell ref="D4:G4"/>
    <mergeCell ref="D1:I1"/>
    <mergeCell ref="D13:D14"/>
    <mergeCell ref="A2:B2"/>
    <mergeCell ref="A3:B3"/>
    <mergeCell ref="A4:B4"/>
    <mergeCell ref="A13:B13"/>
    <mergeCell ref="A19:B19"/>
    <mergeCell ref="A28:B28"/>
  </mergeCells>
  <conditionalFormatting sqref="B11">
    <cfRule type="containsText" dxfId="0" priority="1" operator="containsText" text="Ultrapassou o Sublimite ICMS">
      <formula>NOT(ISERROR(SEARCH("Ultrapassou o Sublimite ICMS",B11)))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COMÉRCIO</vt:lpstr>
      <vt:lpstr>COMÉRCIO!Area_de_impressao</vt:lpstr>
    </vt:vector>
  </TitlesOfParts>
  <Company>SefazMT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Wollinger</dc:creator>
  <cp:lastModifiedBy>867480841</cp:lastModifiedBy>
  <cp:lastPrinted>2020-01-06T20:25:02Z</cp:lastPrinted>
  <dcterms:created xsi:type="dcterms:W3CDTF">2020-01-03T12:36:11Z</dcterms:created>
  <dcterms:modified xsi:type="dcterms:W3CDTF">2020-03-16T14:43:36Z</dcterms:modified>
</cp:coreProperties>
</file>